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e225af324f259e1b/Desktop/弧長と面積計算/"/>
    </mc:Choice>
  </mc:AlternateContent>
  <xr:revisionPtr revIDLastSave="28" documentId="8_{D3FC3492-4E94-4E5B-A533-C9BE05201638}" xr6:coauthVersionLast="47" xr6:coauthVersionMax="47" xr10:uidLastSave="{83E00992-6BF2-4AF2-A674-64D5A731644B}"/>
  <bookViews>
    <workbookView xWindow="-110" yWindow="-110" windowWidth="19420" windowHeight="11500" xr2:uid="{E2030E63-64F6-441C-9CE1-8602A8BD6A38}"/>
  </bookViews>
  <sheets>
    <sheet name="Sheet1 " sheetId="3" r:id="rId1"/>
    <sheet name="作成途中" sheetId="2" r:id="rId2"/>
  </sheets>
  <definedNames>
    <definedName name="あ1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3" l="1"/>
  <c r="F6" i="3"/>
  <c r="G15" i="2"/>
  <c r="F4" i="2"/>
  <c r="F7" i="2" s="1"/>
  <c r="F8" i="2" s="1"/>
  <c r="F10" i="2" s="1"/>
  <c r="F5" i="2"/>
  <c r="F13" i="2"/>
  <c r="F7" i="3" l="1"/>
  <c r="F6" i="2"/>
  <c r="F9" i="2" s="1"/>
  <c r="F11" i="2" s="1"/>
  <c r="F12" i="2" s="1"/>
  <c r="F14" i="2" s="1"/>
  <c r="F15" i="2" s="1"/>
</calcChain>
</file>

<file path=xl/sharedStrings.xml><?xml version="1.0" encoding="utf-8"?>
<sst xmlns="http://schemas.openxmlformats.org/spreadsheetml/2006/main" count="47" uniqueCount="36">
  <si>
    <t>a</t>
    <phoneticPr fontId="3"/>
  </si>
  <si>
    <t>b</t>
    <phoneticPr fontId="3"/>
  </si>
  <si>
    <t>楕円扇形の面積 - 高精度計算サイト</t>
    <phoneticPr fontId="3"/>
  </si>
  <si>
    <t>sinθ　ラジアン</t>
    <phoneticPr fontId="3"/>
  </si>
  <si>
    <t>cosθ　ラジアン</t>
    <phoneticPr fontId="3"/>
  </si>
  <si>
    <t>sin2θ</t>
    <phoneticPr fontId="3"/>
  </si>
  <si>
    <t>2*sinθ*cosθ</t>
    <phoneticPr fontId="3"/>
  </si>
  <si>
    <t>cos2θ</t>
    <phoneticPr fontId="3"/>
  </si>
  <si>
    <t>2*sinθ^2</t>
    <phoneticPr fontId="3"/>
  </si>
  <si>
    <t>１－2*sinθ＾2</t>
    <phoneticPr fontId="3"/>
  </si>
  <si>
    <t>分母F2+F1+(F2-F1)*F8</t>
    <rPh sb="0" eb="2">
      <t>ブンボ</t>
    </rPh>
    <phoneticPr fontId="3"/>
  </si>
  <si>
    <t>(  )内</t>
    <rPh sb="4" eb="5">
      <t>ナイ</t>
    </rPh>
    <phoneticPr fontId="3"/>
  </si>
  <si>
    <t>atan()</t>
    <phoneticPr fontId="3"/>
  </si>
  <si>
    <t>θ ラジアン</t>
    <phoneticPr fontId="3"/>
  </si>
  <si>
    <t>［］の中</t>
    <rPh sb="3" eb="4">
      <t>ナカ</t>
    </rPh>
    <phoneticPr fontId="3"/>
  </si>
  <si>
    <t>a</t>
  </si>
  <si>
    <t>b</t>
  </si>
  <si>
    <t>kekka</t>
    <phoneticPr fontId="1"/>
  </si>
  <si>
    <t>分子(F2-F1)*F6</t>
    <rPh sb="0" eb="2">
      <t>ブンシ</t>
    </rPh>
    <phoneticPr fontId="3"/>
  </si>
  <si>
    <t>θ</t>
    <phoneticPr fontId="1"/>
  </si>
  <si>
    <t>SIN2θ=2*SINθ*COSθ</t>
    <phoneticPr fontId="1"/>
  </si>
  <si>
    <t>COS2θ=1-2*SIN^2θ=2*COS^2θ-1</t>
    <phoneticPr fontId="1"/>
  </si>
  <si>
    <t>一括式</t>
    <rPh sb="0" eb="3">
      <t>イッカツシキ</t>
    </rPh>
    <phoneticPr fontId="1"/>
  </si>
  <si>
    <t>点検</t>
    <rPh sb="0" eb="2">
      <t>テンケン</t>
    </rPh>
    <phoneticPr fontId="1"/>
  </si>
  <si>
    <t>結果</t>
    <rPh sb="0" eb="2">
      <t>ケッカ</t>
    </rPh>
    <phoneticPr fontId="3"/>
  </si>
  <si>
    <t>度分秒は度に変換　θ</t>
    <rPh sb="0" eb="3">
      <t>ドフンビョウ</t>
    </rPh>
    <rPh sb="4" eb="5">
      <t>ド</t>
    </rPh>
    <rPh sb="6" eb="8">
      <t>ヘンカン</t>
    </rPh>
    <phoneticPr fontId="3"/>
  </si>
  <si>
    <t>検算はこちらのサイトで</t>
    <rPh sb="0" eb="2">
      <t>ケンザン</t>
    </rPh>
    <phoneticPr fontId="1"/>
  </si>
  <si>
    <t>casioサイト</t>
    <phoneticPr fontId="1"/>
  </si>
  <si>
    <t>度分秒は度に変換　θ1</t>
    <rPh sb="0" eb="3">
      <t>ドフンビョウ</t>
    </rPh>
    <rPh sb="4" eb="5">
      <t>ド</t>
    </rPh>
    <rPh sb="6" eb="8">
      <t>ヘンカン</t>
    </rPh>
    <phoneticPr fontId="3"/>
  </si>
  <si>
    <t>SIN2θ=2*SINθ*COSθ</t>
  </si>
  <si>
    <t>COS2θ=1-2*SIN^2θ=2*COS^2θ-1</t>
  </si>
  <si>
    <t>度分秒は度に変換　θ2</t>
    <rPh sb="0" eb="3">
      <t>ドフンビョウ</t>
    </rPh>
    <rPh sb="4" eb="5">
      <t>ド</t>
    </rPh>
    <rPh sb="6" eb="8">
      <t>ヘンカン</t>
    </rPh>
    <phoneticPr fontId="3"/>
  </si>
  <si>
    <t>excel 2024で作成</t>
    <rPh sb="11" eb="13">
      <t>サクセイ</t>
    </rPh>
    <phoneticPr fontId="1"/>
  </si>
  <si>
    <t>面積s  F６－F５</t>
    <rPh sb="0" eb="2">
      <t>メンセキ</t>
    </rPh>
    <phoneticPr fontId="1"/>
  </si>
  <si>
    <t>θ0は０度なので本式では入力が不要</t>
    <rPh sb="4" eb="5">
      <t>ド</t>
    </rPh>
    <rPh sb="8" eb="9">
      <t>ホン</t>
    </rPh>
    <rPh sb="9" eb="10">
      <t>シキ</t>
    </rPh>
    <rPh sb="12" eb="14">
      <t>ニュウ</t>
    </rPh>
    <rPh sb="15" eb="17">
      <t>フヨウ</t>
    </rPh>
    <phoneticPr fontId="1"/>
  </si>
  <si>
    <t>Casio‐高精度計算サイトの時だけ０を入力</t>
    <rPh sb="0" eb="14">
      <t>カシオ</t>
    </rPh>
    <rPh sb="15" eb="16">
      <t>トキ</t>
    </rPh>
    <rPh sb="20" eb="22">
      <t>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</si>
</sst>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0000_ "/>
    <numFmt numFmtId="177" formatCode="0.000000000"/>
    <numFmt numFmtId="178" formatCode="0.0000"/>
    <numFmt numFmtId="179" formatCode="0.0000000"/>
    <numFmt numFmtId="180" formatCode="0.0000000_ "/>
  </numFmts>
  <fonts count="9" x14ac:knownFonts="1">
    <font>
      <sz val="12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color theme="7" tint="-0.249977111117893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>
      <alignment vertical="center"/>
    </xf>
    <xf numFmtId="0" fontId="2" fillId="0" borderId="0" xfId="1"/>
    <xf numFmtId="176" fontId="4" fillId="0" borderId="0" xfId="2" applyNumberFormat="1"/>
    <xf numFmtId="0" fontId="5" fillId="0" borderId="0" xfId="1" applyFont="1"/>
    <xf numFmtId="177" fontId="2" fillId="0" borderId="0" xfId="1" applyNumberFormat="1"/>
    <xf numFmtId="0" fontId="6" fillId="0" borderId="0" xfId="1" applyFont="1"/>
    <xf numFmtId="0" fontId="2" fillId="2" borderId="1" xfId="1" applyFill="1" applyBorder="1"/>
    <xf numFmtId="0" fontId="2" fillId="0" borderId="1" xfId="1" applyBorder="1"/>
    <xf numFmtId="0" fontId="2" fillId="0" borderId="1" xfId="1" applyBorder="1" applyAlignment="1">
      <alignment horizontal="right"/>
    </xf>
    <xf numFmtId="178" fontId="2" fillId="0" borderId="0" xfId="1" applyNumberFormat="1"/>
    <xf numFmtId="177" fontId="2" fillId="2" borderId="1" xfId="1" applyNumberFormat="1" applyFill="1" applyBorder="1"/>
    <xf numFmtId="179" fontId="2" fillId="0" borderId="1" xfId="1" applyNumberFormat="1" applyBorder="1"/>
    <xf numFmtId="0" fontId="2" fillId="0" borderId="1" xfId="1" applyBorder="1" applyAlignment="1">
      <alignment horizontal="left"/>
    </xf>
    <xf numFmtId="0" fontId="2" fillId="0" borderId="0" xfId="1" applyFill="1"/>
    <xf numFmtId="0" fontId="7" fillId="0" borderId="0" xfId="1" applyFont="1" applyAlignment="1">
      <alignment horizontal="center"/>
    </xf>
    <xf numFmtId="0" fontId="8" fillId="0" borderId="0" xfId="1" applyFont="1"/>
    <xf numFmtId="0" fontId="2" fillId="0" borderId="0" xfId="1" applyFont="1"/>
    <xf numFmtId="0" fontId="2" fillId="0" borderId="0" xfId="1" applyAlignment="1">
      <alignment horizontal="right"/>
    </xf>
    <xf numFmtId="0" fontId="2" fillId="2" borderId="1" xfId="1" applyFill="1" applyBorder="1" applyProtection="1">
      <protection locked="0"/>
    </xf>
    <xf numFmtId="177" fontId="2" fillId="2" borderId="1" xfId="1" applyNumberFormat="1" applyFill="1" applyBorder="1" applyProtection="1">
      <protection locked="0"/>
    </xf>
    <xf numFmtId="179" fontId="2" fillId="0" borderId="1" xfId="1" applyNumberFormat="1" applyFill="1" applyBorder="1"/>
    <xf numFmtId="180" fontId="2" fillId="0" borderId="1" xfId="1" applyNumberFormat="1" applyBorder="1"/>
  </cellXfs>
  <cellStyles count="3">
    <cellStyle name="ハイパーリンク 2" xfId="2" xr:uid="{FF5F55E1-0F9F-475B-B064-597815B806AA}"/>
    <cellStyle name="標準" xfId="0" builtinId="0"/>
    <cellStyle name="標準 2" xfId="1" xr:uid="{6C676BA0-C180-4FD5-847E-AF64EC8820A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415638</xdr:colOff>
      <xdr:row>21</xdr:row>
      <xdr:rowOff>142136</xdr:rowOff>
    </xdr:from>
    <xdr:to>
      <xdr:col>6</xdr:col>
      <xdr:colOff>1238522</xdr:colOff>
      <xdr:row>25</xdr:row>
      <xdr:rowOff>155863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1F5AA777-3979-4C6F-8520-5B5A1066B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9911" y="4188818"/>
          <a:ext cx="4430838" cy="683363"/>
        </a:xfrm>
        <a:prstGeom prst="rect">
          <a:avLst/>
        </a:prstGeom>
      </xdr:spPr>
    </xdr:pic>
    <xdr:clientData/>
  </xdr:twoCellAnchor>
  <xdr:twoCellAnchor editAs="oneCell">
    <xdr:from>
      <xdr:col>6</xdr:col>
      <xdr:colOff>1281546</xdr:colOff>
      <xdr:row>2</xdr:row>
      <xdr:rowOff>138546</xdr:rowOff>
    </xdr:from>
    <xdr:to>
      <xdr:col>9</xdr:col>
      <xdr:colOff>58962</xdr:colOff>
      <xdr:row>14</xdr:row>
      <xdr:rowOff>458228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9F5F457-8F17-111F-DF31-D35EDABE3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863773" y="473364"/>
          <a:ext cx="2039007" cy="2369000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398319</xdr:colOff>
      <xdr:row>16</xdr:row>
      <xdr:rowOff>119045</xdr:rowOff>
    </xdr:from>
    <xdr:to>
      <xdr:col>6</xdr:col>
      <xdr:colOff>1221203</xdr:colOff>
      <xdr:row>20</xdr:row>
      <xdr:rowOff>132772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BE63CCB-C090-2CF8-FEE3-6B61603C7C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72592" y="4719909"/>
          <a:ext cx="4430838" cy="6833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keisan.casio.jp/exec/system/1343633437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keisan.casio.jp/exec/system/134363343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2D598-EB0B-40FF-B347-013225BED204}">
  <dimension ref="A1:I29"/>
  <sheetViews>
    <sheetView tabSelected="1" zoomScale="110" zoomScaleNormal="110" workbookViewId="0">
      <selection activeCell="F4" sqref="F4"/>
    </sheetView>
  </sheetViews>
  <sheetFormatPr defaultRowHeight="13" x14ac:dyDescent="0.2"/>
  <cols>
    <col min="1" max="4" width="8.6640625" style="1"/>
    <col min="5" max="5" width="20.58203125" style="1" customWidth="1"/>
    <col min="6" max="6" width="18.08203125" style="1" customWidth="1"/>
    <col min="7" max="7" width="17.25" style="1" customWidth="1"/>
    <col min="8" max="8" width="13.33203125" style="1" customWidth="1"/>
    <col min="9" max="9" width="12.1640625" style="1" customWidth="1"/>
    <col min="10" max="16384" width="8.6640625" style="1"/>
  </cols>
  <sheetData>
    <row r="1" spans="1:9" x14ac:dyDescent="0.2">
      <c r="E1" s="17" t="s">
        <v>0</v>
      </c>
      <c r="F1" s="18">
        <v>20.193060906497344</v>
      </c>
      <c r="H1" s="1" t="s">
        <v>26</v>
      </c>
    </row>
    <row r="2" spans="1:9" x14ac:dyDescent="0.2">
      <c r="E2" s="17" t="s">
        <v>1</v>
      </c>
      <c r="F2" s="18">
        <v>17.779376812151863</v>
      </c>
      <c r="H2" s="2" t="s">
        <v>2</v>
      </c>
    </row>
    <row r="3" spans="1:9" ht="16.5" x14ac:dyDescent="0.25">
      <c r="A3" s="1" t="s">
        <v>34</v>
      </c>
      <c r="E3" s="17" t="s">
        <v>28</v>
      </c>
      <c r="F3" s="19">
        <v>0</v>
      </c>
      <c r="H3" s="3"/>
    </row>
    <row r="4" spans="1:9" x14ac:dyDescent="0.2">
      <c r="A4" s="1" t="s">
        <v>35</v>
      </c>
      <c r="E4" s="17" t="s">
        <v>31</v>
      </c>
      <c r="F4" s="18">
        <v>40.969444444444456</v>
      </c>
    </row>
    <row r="5" spans="1:9" x14ac:dyDescent="0.2">
      <c r="F5" s="20">
        <f>(F1*F2/2)*((F3*PI()/180)-(ATAN((((F2-F1)*(2*(SIN(F3*PI()/180))*(COS(F3*PI()/180))))/(F2+F1+(F2-F1)*(1-(2*(SIN(F3*PI()/180))^2)))))))</f>
        <v>0</v>
      </c>
    </row>
    <row r="6" spans="1:9" x14ac:dyDescent="0.2">
      <c r="F6" s="7">
        <f>(F1*F2/2)*((F4*PI()/180)-(ATAN((((F2-F1)*(2*(SIN(F4*PI()/180))*(COS(F4*PI()/180))))/(F2+F1+(F2-F1)*(1-(2*(SIN(F4*PI()/180))^2)))))))</f>
        <v>139.74291518049981</v>
      </c>
    </row>
    <row r="7" spans="1:9" x14ac:dyDescent="0.2">
      <c r="E7" s="17" t="s">
        <v>33</v>
      </c>
      <c r="F7" s="21">
        <f>F6-F5</f>
        <v>139.74291518049981</v>
      </c>
    </row>
    <row r="15" spans="1:9" ht="52" customHeight="1" x14ac:dyDescent="0.2">
      <c r="D15" s="1" t="s">
        <v>23</v>
      </c>
      <c r="E15" s="9">
        <v>40.581000000000003</v>
      </c>
    </row>
    <row r="16" spans="1:9" x14ac:dyDescent="0.2">
      <c r="D16" s="7" t="s">
        <v>15</v>
      </c>
      <c r="E16" s="7">
        <v>22.3</v>
      </c>
      <c r="F16" s="7"/>
      <c r="G16" s="7">
        <v>20.5</v>
      </c>
      <c r="H16" s="7">
        <v>20.5</v>
      </c>
      <c r="I16" s="7">
        <v>20.5</v>
      </c>
    </row>
    <row r="17" spans="4:9" x14ac:dyDescent="0.2">
      <c r="D17" s="7" t="s">
        <v>16</v>
      </c>
      <c r="E17" s="7">
        <v>19.635000000000002</v>
      </c>
      <c r="F17" s="7"/>
      <c r="G17" s="7">
        <v>15.3</v>
      </c>
      <c r="H17" s="7">
        <v>15.3</v>
      </c>
      <c r="I17" s="7">
        <v>15.3</v>
      </c>
    </row>
    <row r="18" spans="4:9" x14ac:dyDescent="0.2">
      <c r="D18" s="12" t="s">
        <v>19</v>
      </c>
      <c r="E18" s="7">
        <v>40.969444444444498</v>
      </c>
      <c r="F18" s="7"/>
      <c r="G18" s="7">
        <v>30</v>
      </c>
      <c r="H18" s="7">
        <v>30.5</v>
      </c>
      <c r="I18" s="7">
        <v>30.833333333333332</v>
      </c>
    </row>
    <row r="19" spans="4:9" x14ac:dyDescent="0.2">
      <c r="D19" s="7" t="s">
        <v>17</v>
      </c>
      <c r="E19" s="7">
        <v>170.42738774902389</v>
      </c>
      <c r="F19" s="7"/>
      <c r="G19" s="7">
        <v>103.25647848181022</v>
      </c>
      <c r="H19" s="7">
        <v>104.78223024121013</v>
      </c>
      <c r="I19" s="7">
        <v>105.79513855007353</v>
      </c>
    </row>
    <row r="20" spans="4:9" x14ac:dyDescent="0.2">
      <c r="D20" s="8" t="s">
        <v>27</v>
      </c>
      <c r="E20" s="7">
        <v>170.42738773359</v>
      </c>
      <c r="F20" s="7"/>
      <c r="G20" s="7">
        <v>103.25647840000001</v>
      </c>
      <c r="H20" s="7">
        <v>104.7822302</v>
      </c>
      <c r="I20" s="11">
        <v>105.79513849999999</v>
      </c>
    </row>
    <row r="27" spans="4:9" x14ac:dyDescent="0.2">
      <c r="E27" s="1" t="s">
        <v>29</v>
      </c>
    </row>
    <row r="28" spans="4:9" x14ac:dyDescent="0.2">
      <c r="E28" s="1" t="s">
        <v>30</v>
      </c>
    </row>
    <row r="29" spans="4:9" x14ac:dyDescent="0.2">
      <c r="I29" s="1" t="s">
        <v>32</v>
      </c>
    </row>
  </sheetData>
  <sheetProtection sheet="1" objects="1" scenarios="1"/>
  <phoneticPr fontId="1"/>
  <hyperlinks>
    <hyperlink ref="H2" r:id="rId1" display="https://keisan.casio.jp/exec/system/1343633437" xr:uid="{2FF2F05A-1A65-43C8-9A7A-26F2C843DC9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8A2D9-A6F8-4E1E-83B2-3B4E9D89B859}">
  <sheetPr codeName="Sheet7"/>
  <dimension ref="A1:I30"/>
  <sheetViews>
    <sheetView zoomScale="110" zoomScaleNormal="110" workbookViewId="0">
      <selection activeCell="G15" sqref="G15"/>
    </sheetView>
  </sheetViews>
  <sheetFormatPr defaultRowHeight="13" x14ac:dyDescent="0.2"/>
  <cols>
    <col min="1" max="4" width="8.6640625" style="1"/>
    <col min="5" max="5" width="20.58203125" style="1" customWidth="1"/>
    <col min="6" max="6" width="18.08203125" style="1" customWidth="1"/>
    <col min="7" max="7" width="17.25" style="1" customWidth="1"/>
    <col min="8" max="8" width="13.33203125" style="1" customWidth="1"/>
    <col min="9" max="9" width="12.1640625" style="1" customWidth="1"/>
    <col min="10" max="16384" width="8.6640625" style="1"/>
  </cols>
  <sheetData>
    <row r="1" spans="1:8" x14ac:dyDescent="0.2">
      <c r="E1" s="17" t="s">
        <v>0</v>
      </c>
      <c r="F1" s="6">
        <v>20.5</v>
      </c>
      <c r="H1" s="1" t="s">
        <v>26</v>
      </c>
    </row>
    <row r="2" spans="1:8" x14ac:dyDescent="0.2">
      <c r="E2" s="17" t="s">
        <v>1</v>
      </c>
      <c r="F2" s="6">
        <v>15.3</v>
      </c>
      <c r="H2" s="2" t="s">
        <v>2</v>
      </c>
    </row>
    <row r="3" spans="1:8" ht="16.5" x14ac:dyDescent="0.25">
      <c r="E3" s="17" t="s">
        <v>25</v>
      </c>
      <c r="F3" s="10">
        <v>30.833333333333332</v>
      </c>
      <c r="H3" s="3">
        <v>98.408006108999999</v>
      </c>
    </row>
    <row r="4" spans="1:8" x14ac:dyDescent="0.2">
      <c r="E4" s="1" t="s">
        <v>3</v>
      </c>
      <c r="F4" s="1">
        <f>(SIN(F3*PI()/180))</f>
        <v>0.51254250079986508</v>
      </c>
    </row>
    <row r="5" spans="1:8" x14ac:dyDescent="0.2">
      <c r="E5" s="1" t="s">
        <v>4</v>
      </c>
      <c r="F5" s="4">
        <f>(COS(F3*PI()/180))</f>
        <v>0.85866185712061316</v>
      </c>
    </row>
    <row r="6" spans="1:8" x14ac:dyDescent="0.2">
      <c r="D6" s="1" t="s">
        <v>5</v>
      </c>
      <c r="E6" s="1" t="s">
        <v>6</v>
      </c>
      <c r="F6" s="1">
        <f>(2*F4*F5)</f>
        <v>0.88020139118011098</v>
      </c>
    </row>
    <row r="7" spans="1:8" x14ac:dyDescent="0.2">
      <c r="D7" s="1" t="s">
        <v>7</v>
      </c>
      <c r="E7" s="1" t="s">
        <v>8</v>
      </c>
      <c r="F7" s="1">
        <f>(2*F4^2)</f>
        <v>0.52539963025235936</v>
      </c>
    </row>
    <row r="8" spans="1:8" x14ac:dyDescent="0.2">
      <c r="A8" s="13"/>
      <c r="B8" s="13"/>
      <c r="C8" s="13"/>
      <c r="D8" s="13" t="s">
        <v>7</v>
      </c>
      <c r="E8" s="13" t="s">
        <v>9</v>
      </c>
      <c r="F8" s="13">
        <f>(1-F7)</f>
        <v>0.47460036974764064</v>
      </c>
      <c r="G8" s="13"/>
    </row>
    <row r="9" spans="1:8" x14ac:dyDescent="0.2">
      <c r="E9" s="1" t="s">
        <v>18</v>
      </c>
      <c r="F9" s="1">
        <f>((F2-F1)*F6)</f>
        <v>-4.5770472341365762</v>
      </c>
    </row>
    <row r="10" spans="1:8" x14ac:dyDescent="0.2">
      <c r="E10" s="1" t="s">
        <v>10</v>
      </c>
      <c r="F10" s="1">
        <f>(F2+F1+(F2-F1)*F8)</f>
        <v>33.332078077312268</v>
      </c>
    </row>
    <row r="11" spans="1:8" x14ac:dyDescent="0.2">
      <c r="E11" s="1" t="s">
        <v>11</v>
      </c>
      <c r="F11" s="1">
        <f>(F9/F10)</f>
        <v>-0.13731658804831548</v>
      </c>
    </row>
    <row r="12" spans="1:8" x14ac:dyDescent="0.2">
      <c r="E12" s="1" t="s">
        <v>12</v>
      </c>
      <c r="F12" s="1">
        <f>(ATAN(F11))</f>
        <v>-0.13646314937459089</v>
      </c>
    </row>
    <row r="13" spans="1:8" x14ac:dyDescent="0.2">
      <c r="E13" s="16" t="s">
        <v>13</v>
      </c>
      <c r="F13" s="16">
        <f>(F3*PI()/180)</f>
        <v>0.53814318603158484</v>
      </c>
    </row>
    <row r="14" spans="1:8" x14ac:dyDescent="0.2">
      <c r="E14" s="1" t="s">
        <v>14</v>
      </c>
      <c r="F14" s="1">
        <f>F13-F12</f>
        <v>0.67460633540617576</v>
      </c>
      <c r="G14" s="14" t="s">
        <v>22</v>
      </c>
    </row>
    <row r="15" spans="1:8" ht="16.5" x14ac:dyDescent="0.25">
      <c r="E15" s="1" t="s">
        <v>24</v>
      </c>
      <c r="F15" s="5">
        <f>(F1*F2/2)*F14</f>
        <v>105.79513855007353</v>
      </c>
      <c r="G15" s="15">
        <f>(F1*F2/2)*((F3*PI()/180)-(ATAN((((F2-F1)*(2*(SIN(F3*PI()/180))*(COS(F3*PI()/180))))/(F2+F1+(F2-F1)*(1-(2*(SIN(F3*PI()/180))^2)))))))</f>
        <v>105.79513855007353</v>
      </c>
    </row>
    <row r="22" spans="4:9" x14ac:dyDescent="0.2">
      <c r="E22" s="1" t="s">
        <v>20</v>
      </c>
    </row>
    <row r="23" spans="4:9" x14ac:dyDescent="0.2">
      <c r="E23" s="1" t="s">
        <v>21</v>
      </c>
    </row>
    <row r="25" spans="4:9" x14ac:dyDescent="0.2">
      <c r="D25" s="1" t="s">
        <v>23</v>
      </c>
      <c r="E25" s="9">
        <v>40.581000000000003</v>
      </c>
    </row>
    <row r="26" spans="4:9" x14ac:dyDescent="0.2">
      <c r="D26" s="7" t="s">
        <v>15</v>
      </c>
      <c r="E26" s="7">
        <v>22.3</v>
      </c>
      <c r="F26" s="7"/>
      <c r="G26" s="7">
        <v>20.5</v>
      </c>
      <c r="H26" s="7">
        <v>20.5</v>
      </c>
      <c r="I26" s="7">
        <v>20.5</v>
      </c>
    </row>
    <row r="27" spans="4:9" x14ac:dyDescent="0.2">
      <c r="D27" s="7" t="s">
        <v>16</v>
      </c>
      <c r="E27" s="7">
        <v>19.635000000000002</v>
      </c>
      <c r="F27" s="7"/>
      <c r="G27" s="7">
        <v>15.3</v>
      </c>
      <c r="H27" s="7">
        <v>15.3</v>
      </c>
      <c r="I27" s="7">
        <v>15.3</v>
      </c>
    </row>
    <row r="28" spans="4:9" x14ac:dyDescent="0.2">
      <c r="D28" s="12" t="s">
        <v>19</v>
      </c>
      <c r="E28" s="7">
        <v>40.969444444444498</v>
      </c>
      <c r="F28" s="7"/>
      <c r="G28" s="7">
        <v>30</v>
      </c>
      <c r="H28" s="7">
        <v>30.5</v>
      </c>
      <c r="I28" s="7">
        <v>30.833333333333332</v>
      </c>
    </row>
    <row r="29" spans="4:9" x14ac:dyDescent="0.2">
      <c r="D29" s="7" t="s">
        <v>17</v>
      </c>
      <c r="E29" s="7">
        <v>170.42738774902389</v>
      </c>
      <c r="F29" s="7"/>
      <c r="G29" s="7">
        <v>103.25647848181022</v>
      </c>
      <c r="H29" s="7">
        <v>104.78223024121013</v>
      </c>
      <c r="I29" s="7">
        <v>105.79513855007353</v>
      </c>
    </row>
    <row r="30" spans="4:9" x14ac:dyDescent="0.2">
      <c r="D30" s="8" t="s">
        <v>27</v>
      </c>
      <c r="E30" s="7">
        <v>170.42738773359</v>
      </c>
      <c r="F30" s="7"/>
      <c r="G30" s="7">
        <v>103.25647840000001</v>
      </c>
      <c r="H30" s="7">
        <v>104.7822302</v>
      </c>
      <c r="I30" s="11">
        <v>105.79513849999999</v>
      </c>
    </row>
  </sheetData>
  <phoneticPr fontId="1"/>
  <hyperlinks>
    <hyperlink ref="H2" r:id="rId1" display="https://keisan.casio.jp/exec/system/1343633437" xr:uid="{C492F916-2334-4FBA-AC22-7ED894914C11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</vt:lpstr>
      <vt:lpstr>作成途中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孝治 小野</dc:creator>
  <cp:lastModifiedBy>孝治 小野</cp:lastModifiedBy>
  <dcterms:created xsi:type="dcterms:W3CDTF">2025-05-26T01:24:38Z</dcterms:created>
  <dcterms:modified xsi:type="dcterms:W3CDTF">2025-05-29T10:16:25Z</dcterms:modified>
</cp:coreProperties>
</file>